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885" windowHeight="8730" tabRatio="601" activeTab="0"/>
  </bookViews>
  <sheets>
    <sheet name="MCUFUND" sheetId="1" r:id="rId1"/>
  </sheets>
  <definedNames>
    <definedName name="_Key1" localSheetId="0" hidden="1">'MCUFUND'!#REF!</definedName>
    <definedName name="_Order1" localSheetId="0" hidden="1">255</definedName>
    <definedName name="_Regression_Int" localSheetId="0" hidden="1">1</definedName>
    <definedName name="_Sort" localSheetId="0" hidden="1">'MCUFUND'!#REF!</definedName>
    <definedName name="Print_Area_MI">'MCUFUND'!#REF!</definedName>
  </definedNames>
  <calcPr fullCalcOnLoad="1"/>
</workbook>
</file>

<file path=xl/sharedStrings.xml><?xml version="1.0" encoding="utf-8"?>
<sst xmlns="http://schemas.openxmlformats.org/spreadsheetml/2006/main" count="217" uniqueCount="53">
  <si>
    <t>Fact Book</t>
  </si>
  <si>
    <t>YORK UNIVERSITY - UNIVERSITÉ</t>
  </si>
  <si>
    <t>Official FFTES and BIUS Reported for Funding by York University</t>
  </si>
  <si>
    <t>(Home Faculty FFTES)</t>
  </si>
  <si>
    <t>Faculty/College</t>
  </si>
  <si>
    <t xml:space="preserve"> </t>
  </si>
  <si>
    <t>Undergraduate</t>
  </si>
  <si>
    <t>FFTE's</t>
  </si>
  <si>
    <t>BIU's</t>
  </si>
  <si>
    <t>BIUs</t>
  </si>
  <si>
    <t xml:space="preserve">  Environmental Studies</t>
  </si>
  <si>
    <t xml:space="preserve">  Fine Arts</t>
  </si>
  <si>
    <t xml:space="preserve">  Glendon</t>
  </si>
  <si>
    <t>======================</t>
  </si>
  <si>
    <t>========</t>
  </si>
  <si>
    <t>Undergraduate Total</t>
  </si>
  <si>
    <t>Professional</t>
  </si>
  <si>
    <t xml:space="preserve">  Education - Consecutive</t>
  </si>
  <si>
    <t xml:space="preserve">  Law</t>
  </si>
  <si>
    <t>Professional Total</t>
  </si>
  <si>
    <t>&amp; Professional Total</t>
  </si>
  <si>
    <t>Graduate</t>
  </si>
  <si>
    <t>-Masters</t>
  </si>
  <si>
    <t>-Doctoral</t>
  </si>
  <si>
    <t xml:space="preserve">  Education</t>
  </si>
  <si>
    <t xml:space="preserve">  Env. Studies</t>
  </si>
  <si>
    <t xml:space="preserve">  Osgoode</t>
  </si>
  <si>
    <t>-Prof Dev</t>
  </si>
  <si>
    <t xml:space="preserve">  Science</t>
  </si>
  <si>
    <t>-IMBA</t>
  </si>
  <si>
    <t>Graduate Total</t>
  </si>
  <si>
    <t>Grand Total</t>
  </si>
  <si>
    <t>2.  Graduate BIU'S include Minima/Maxima adjustments.</t>
  </si>
  <si>
    <t xml:space="preserve">                     - Special</t>
  </si>
  <si>
    <t xml:space="preserve">                     - Concurrent</t>
  </si>
  <si>
    <t>,</t>
  </si>
  <si>
    <t>-EMBA</t>
  </si>
  <si>
    <t xml:space="preserve">  Schulich</t>
  </si>
  <si>
    <t>to the Ministry of Training, Colleges and Universities</t>
  </si>
  <si>
    <t>Total-----------------------</t>
  </si>
  <si>
    <t xml:space="preserve">  Health</t>
  </si>
  <si>
    <t xml:space="preserve">  LA&amp;PS</t>
  </si>
  <si>
    <t>98</t>
  </si>
  <si>
    <t xml:space="preserve">     2012-2013</t>
  </si>
  <si>
    <t>in the Year 2012/13</t>
  </si>
  <si>
    <t>June 30/12-----------</t>
  </si>
  <si>
    <t>July 17/12---------------</t>
  </si>
  <si>
    <t>Nov 1/12-----------------</t>
  </si>
  <si>
    <t>Feb 1/13----------------</t>
  </si>
  <si>
    <t>March 15/13 -------------------</t>
  </si>
  <si>
    <t xml:space="preserve">  Lassonde</t>
  </si>
  <si>
    <t xml:space="preserve">    </t>
  </si>
  <si>
    <t>1.  FFTE'S and BIU's are for eligible students only.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</si>
</sst>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_)"/>
    <numFmt numFmtId="166" formatCode="#,##0.000_);\(#,##0.000\)"/>
    <numFmt numFmtId="167" formatCode="#,##0.0"/>
  </numFmts>
  <fonts count="51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sz val="8"/>
      <name val="Helv"/>
      <family val="0"/>
    </font>
    <font>
      <sz val="14"/>
      <name val="Helv"/>
      <family val="0"/>
    </font>
    <font>
      <i/>
      <sz val="45"/>
      <name val="Times"/>
      <family val="1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7"/>
      <name val="Helv"/>
      <family val="0"/>
    </font>
    <font>
      <sz val="7"/>
      <name val="Helv"/>
      <family val="0"/>
    </font>
    <font>
      <sz val="7"/>
      <name val="Courier"/>
      <family val="0"/>
    </font>
    <font>
      <b/>
      <sz val="7"/>
      <name val="Courier"/>
      <family val="0"/>
    </font>
    <font>
      <b/>
      <sz val="14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7">
    <xf numFmtId="39" fontId="0" fillId="0" borderId="0" xfId="0" applyAlignment="1">
      <alignment/>
    </xf>
    <xf numFmtId="167" fontId="10" fillId="0" borderId="10" xfId="0" applyNumberFormat="1" applyFont="1" applyBorder="1" applyAlignment="1">
      <alignment/>
    </xf>
    <xf numFmtId="167" fontId="5" fillId="0" borderId="1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left"/>
    </xf>
    <xf numFmtId="167" fontId="0" fillId="0" borderId="0" xfId="0" applyNumberFormat="1" applyAlignment="1">
      <alignment/>
    </xf>
    <xf numFmtId="167" fontId="9" fillId="0" borderId="0" xfId="0" applyNumberFormat="1" applyFont="1" applyAlignment="1">
      <alignment horizontal="centerContinuous"/>
    </xf>
    <xf numFmtId="167" fontId="7" fillId="0" borderId="0" xfId="0" applyNumberFormat="1" applyFont="1" applyAlignment="1">
      <alignment horizontal="centerContinuous"/>
    </xf>
    <xf numFmtId="167" fontId="5" fillId="0" borderId="0" xfId="0" applyNumberFormat="1" applyFont="1" applyAlignment="1">
      <alignment horizontal="centerContinuous"/>
    </xf>
    <xf numFmtId="167" fontId="0" fillId="0" borderId="11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13" xfId="0" applyNumberFormat="1" applyBorder="1" applyAlignment="1">
      <alignment/>
    </xf>
    <xf numFmtId="167" fontId="6" fillId="0" borderId="14" xfId="0" applyNumberFormat="1" applyFont="1" applyBorder="1" applyAlignment="1" applyProtection="1" quotePrefix="1">
      <alignment horizontal="centerContinuous"/>
      <protection/>
    </xf>
    <xf numFmtId="167" fontId="6" fillId="0" borderId="0" xfId="0" applyNumberFormat="1" applyFont="1" applyBorder="1" applyAlignment="1">
      <alignment horizontal="centerContinuous"/>
    </xf>
    <xf numFmtId="167" fontId="0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167" fontId="0" fillId="0" borderId="15" xfId="0" applyNumberFormat="1" applyBorder="1" applyAlignment="1">
      <alignment/>
    </xf>
    <xf numFmtId="167" fontId="6" fillId="0" borderId="14" xfId="0" applyNumberFormat="1" applyFont="1" applyBorder="1" applyAlignment="1" applyProtection="1">
      <alignment horizontal="centerContinuous"/>
      <protection/>
    </xf>
    <xf numFmtId="167" fontId="14" fillId="0" borderId="14" xfId="0" applyNumberFormat="1" applyFont="1" applyBorder="1" applyAlignment="1">
      <alignment/>
    </xf>
    <xf numFmtId="167" fontId="13" fillId="0" borderId="0" xfId="0" applyNumberFormat="1" applyFont="1" applyBorder="1" applyAlignment="1" applyProtection="1">
      <alignment horizontal="left"/>
      <protection/>
    </xf>
    <xf numFmtId="167" fontId="13" fillId="0" borderId="0" xfId="0" applyNumberFormat="1" applyFont="1" applyBorder="1" applyAlignment="1">
      <alignment/>
    </xf>
    <xf numFmtId="167" fontId="13" fillId="0" borderId="0" xfId="0" applyNumberFormat="1" applyFont="1" applyBorder="1" applyAlignment="1">
      <alignment horizontal="centerContinuous"/>
    </xf>
    <xf numFmtId="167" fontId="13" fillId="0" borderId="0" xfId="0" applyNumberFormat="1" applyFont="1" applyBorder="1" applyAlignment="1" applyProtection="1">
      <alignment horizontal="centerContinuous"/>
      <protection/>
    </xf>
    <xf numFmtId="167" fontId="14" fillId="0" borderId="0" xfId="0" applyNumberFormat="1" applyFont="1" applyBorder="1" applyAlignment="1">
      <alignment/>
    </xf>
    <xf numFmtId="167" fontId="15" fillId="0" borderId="0" xfId="0" applyNumberFormat="1" applyFont="1" applyBorder="1" applyAlignment="1">
      <alignment/>
    </xf>
    <xf numFmtId="167" fontId="15" fillId="0" borderId="15" xfId="0" applyNumberFormat="1" applyFont="1" applyBorder="1" applyAlignment="1">
      <alignment/>
    </xf>
    <xf numFmtId="167" fontId="14" fillId="0" borderId="14" xfId="0" applyNumberFormat="1" applyFont="1" applyBorder="1" applyAlignment="1">
      <alignment horizontal="center"/>
    </xf>
    <xf numFmtId="167" fontId="13" fillId="0" borderId="0" xfId="0" applyNumberFormat="1" applyFont="1" applyBorder="1" applyAlignment="1">
      <alignment horizontal="center"/>
    </xf>
    <xf numFmtId="167" fontId="13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>
      <alignment horizontal="center"/>
    </xf>
    <xf numFmtId="167" fontId="15" fillId="0" borderId="0" xfId="0" applyNumberFormat="1" applyFont="1" applyBorder="1" applyAlignment="1">
      <alignment horizontal="center"/>
    </xf>
    <xf numFmtId="167" fontId="14" fillId="0" borderId="0" xfId="0" applyNumberFormat="1" applyFont="1" applyBorder="1" applyAlignment="1" applyProtection="1">
      <alignment horizontal="left"/>
      <protection/>
    </xf>
    <xf numFmtId="167" fontId="14" fillId="0" borderId="0" xfId="0" applyNumberFormat="1" applyFont="1" applyBorder="1" applyAlignment="1" applyProtection="1">
      <alignment/>
      <protection/>
    </xf>
    <xf numFmtId="167" fontId="14" fillId="0" borderId="0" xfId="0" applyNumberFormat="1" applyFont="1" applyBorder="1" applyAlignment="1" applyProtection="1">
      <alignment horizontal="right"/>
      <protection/>
    </xf>
    <xf numFmtId="167" fontId="13" fillId="0" borderId="0" xfId="0" applyNumberFormat="1" applyFont="1" applyBorder="1" applyAlignment="1" applyProtection="1">
      <alignment/>
      <protection/>
    </xf>
    <xf numFmtId="167" fontId="13" fillId="0" borderId="0" xfId="0" applyNumberFormat="1" applyFont="1" applyBorder="1" applyAlignment="1" applyProtection="1">
      <alignment/>
      <protection/>
    </xf>
    <xf numFmtId="167" fontId="14" fillId="0" borderId="0" xfId="0" applyNumberFormat="1" applyFont="1" applyBorder="1" applyAlignment="1" quotePrefix="1">
      <alignment/>
    </xf>
    <xf numFmtId="167" fontId="14" fillId="0" borderId="0" xfId="0" applyNumberFormat="1" applyFont="1" applyBorder="1" applyAlignment="1" applyProtection="1" quotePrefix="1">
      <alignment horizontal="left"/>
      <protection/>
    </xf>
    <xf numFmtId="167" fontId="16" fillId="0" borderId="0" xfId="0" applyNumberFormat="1" applyFont="1" applyBorder="1" applyAlignment="1">
      <alignment/>
    </xf>
    <xf numFmtId="167" fontId="15" fillId="0" borderId="14" xfId="0" applyNumberFormat="1" applyFont="1" applyBorder="1" applyAlignment="1">
      <alignment/>
    </xf>
    <xf numFmtId="167" fontId="8" fillId="0" borderId="0" xfId="0" applyNumberFormat="1" applyFont="1" applyBorder="1" applyAlignment="1" applyProtection="1">
      <alignment horizontal="left"/>
      <protection/>
    </xf>
    <xf numFmtId="167" fontId="8" fillId="0" borderId="0" xfId="0" applyNumberFormat="1" applyFont="1" applyBorder="1" applyAlignment="1">
      <alignment/>
    </xf>
    <xf numFmtId="167" fontId="15" fillId="0" borderId="16" xfId="0" applyNumberFormat="1" applyFont="1" applyBorder="1" applyAlignment="1">
      <alignment/>
    </xf>
    <xf numFmtId="167" fontId="8" fillId="0" borderId="17" xfId="0" applyNumberFormat="1" applyFont="1" applyBorder="1" applyAlignment="1" applyProtection="1">
      <alignment horizontal="left"/>
      <protection/>
    </xf>
    <xf numFmtId="167" fontId="8" fillId="0" borderId="17" xfId="0" applyNumberFormat="1" applyFont="1" applyBorder="1" applyAlignment="1">
      <alignment/>
    </xf>
    <xf numFmtId="167" fontId="15" fillId="0" borderId="17" xfId="0" applyNumberFormat="1" applyFont="1" applyBorder="1" applyAlignment="1">
      <alignment/>
    </xf>
    <xf numFmtId="167" fontId="15" fillId="0" borderId="18" xfId="0" applyNumberFormat="1" applyFont="1" applyBorder="1" applyAlignment="1">
      <alignment/>
    </xf>
    <xf numFmtId="167" fontId="17" fillId="0" borderId="0" xfId="0" applyNumberFormat="1" applyFont="1" applyBorder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7"/>
  <sheetViews>
    <sheetView showGridLines="0" tabSelected="1" zoomScale="200" zoomScaleNormal="200" zoomScalePageLayoutView="0" workbookViewId="0" topLeftCell="A1">
      <selection activeCell="A1" sqref="A1"/>
    </sheetView>
  </sheetViews>
  <sheetFormatPr defaultColWidth="9.625" defaultRowHeight="12.75"/>
  <cols>
    <col min="1" max="1" width="0.875" style="4" customWidth="1"/>
    <col min="2" max="2" width="6.625" style="4" customWidth="1"/>
    <col min="3" max="4" width="5.625" style="4" customWidth="1"/>
    <col min="5" max="5" width="6.625" style="4" customWidth="1"/>
    <col min="6" max="6" width="5.625" style="4" customWidth="1"/>
    <col min="7" max="7" width="0.875" style="4" customWidth="1"/>
    <col min="8" max="9" width="5.625" style="4" customWidth="1"/>
    <col min="10" max="10" width="0.875" style="4" customWidth="1"/>
    <col min="11" max="12" width="6.625" style="4" customWidth="1"/>
    <col min="13" max="13" width="0.875" style="4" customWidth="1"/>
    <col min="14" max="15" width="6.625" style="4" customWidth="1"/>
    <col min="16" max="16" width="0.875" style="4" customWidth="1"/>
    <col min="17" max="17" width="5.125" style="4" customWidth="1"/>
    <col min="18" max="18" width="5.625" style="4" customWidth="1"/>
    <col min="19" max="19" width="0.875" style="4" customWidth="1"/>
    <col min="20" max="20" width="6.125" style="4" customWidth="1"/>
    <col min="21" max="21" width="7.625" style="4" customWidth="1"/>
    <col min="22" max="22" width="1.25" style="4" customWidth="1"/>
    <col min="23" max="23" width="6.625" style="4" customWidth="1"/>
    <col min="24" max="29" width="9.625" style="4" customWidth="1"/>
    <col min="30" max="30" width="7.625" style="4" customWidth="1"/>
    <col min="31" max="32" width="9.625" style="4" customWidth="1"/>
    <col min="33" max="33" width="5.625" style="4" customWidth="1"/>
    <col min="34" max="16384" width="9.625" style="4" customWidth="1"/>
  </cols>
  <sheetData>
    <row r="1" spans="1:22" ht="48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43</v>
      </c>
      <c r="T1" s="3"/>
      <c r="U1" s="3"/>
      <c r="V1" s="2"/>
    </row>
    <row r="2" spans="1:22" ht="24.75" customHeight="1" thickTop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7"/>
      <c r="R2" s="7"/>
      <c r="S2" s="7"/>
      <c r="T2" s="7"/>
      <c r="U2" s="7"/>
      <c r="V2" s="7"/>
    </row>
    <row r="3" spans="1:22" ht="4.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</row>
    <row r="4" spans="1:22" ht="13.5" customHeight="1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  <c r="T4" s="14"/>
      <c r="U4" s="14"/>
      <c r="V4" s="15"/>
    </row>
    <row r="5" spans="1:22" ht="12" customHeight="1">
      <c r="A5" s="16" t="s">
        <v>38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  <c r="T5" s="14"/>
      <c r="U5" s="14"/>
      <c r="V5" s="15"/>
    </row>
    <row r="6" spans="1:22" ht="12" customHeight="1">
      <c r="A6" s="16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3"/>
      <c r="T6" s="14"/>
      <c r="U6" s="14"/>
      <c r="V6" s="15"/>
    </row>
    <row r="7" spans="1:22" ht="15" customHeight="1">
      <c r="A7" s="16" t="s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3"/>
      <c r="T7" s="14"/>
      <c r="U7" s="14"/>
      <c r="V7" s="15"/>
    </row>
    <row r="8" spans="1:22" ht="12" customHeight="1">
      <c r="A8" s="17"/>
      <c r="B8" s="18" t="s">
        <v>4</v>
      </c>
      <c r="C8" s="19"/>
      <c r="D8" s="19"/>
      <c r="E8" s="18" t="s">
        <v>45</v>
      </c>
      <c r="F8" s="20"/>
      <c r="G8" s="19"/>
      <c r="H8" s="18" t="s">
        <v>46</v>
      </c>
      <c r="I8" s="20"/>
      <c r="J8" s="18" t="s">
        <v>5</v>
      </c>
      <c r="K8" s="21" t="s">
        <v>47</v>
      </c>
      <c r="L8" s="20"/>
      <c r="M8" s="19"/>
      <c r="N8" s="21" t="s">
        <v>48</v>
      </c>
      <c r="O8" s="20"/>
      <c r="P8" s="22"/>
      <c r="Q8" s="18" t="s">
        <v>49</v>
      </c>
      <c r="R8" s="20"/>
      <c r="S8" s="23" t="s">
        <v>5</v>
      </c>
      <c r="T8" s="19" t="s">
        <v>39</v>
      </c>
      <c r="U8" s="22"/>
      <c r="V8" s="24"/>
    </row>
    <row r="9" spans="1:22" ht="10.5" customHeight="1">
      <c r="A9" s="25"/>
      <c r="B9" s="18" t="s">
        <v>6</v>
      </c>
      <c r="C9" s="26"/>
      <c r="D9" s="26"/>
      <c r="E9" s="27" t="s">
        <v>7</v>
      </c>
      <c r="F9" s="27" t="s">
        <v>8</v>
      </c>
      <c r="G9" s="26"/>
      <c r="H9" s="27" t="s">
        <v>7</v>
      </c>
      <c r="I9" s="27" t="s">
        <v>8</v>
      </c>
      <c r="J9" s="26"/>
      <c r="K9" s="27" t="s">
        <v>7</v>
      </c>
      <c r="L9" s="27" t="s">
        <v>8</v>
      </c>
      <c r="M9" s="26"/>
      <c r="N9" s="27" t="s">
        <v>7</v>
      </c>
      <c r="O9" s="27" t="s">
        <v>9</v>
      </c>
      <c r="P9" s="28"/>
      <c r="Q9" s="27" t="s">
        <v>7</v>
      </c>
      <c r="R9" s="27" t="s">
        <v>9</v>
      </c>
      <c r="S9" s="29"/>
      <c r="T9" s="27" t="s">
        <v>7</v>
      </c>
      <c r="U9" s="27" t="s">
        <v>9</v>
      </c>
      <c r="V9" s="24"/>
    </row>
    <row r="10" spans="1:22" ht="10.5" customHeight="1">
      <c r="A10" s="17"/>
      <c r="B10" s="30" t="s">
        <v>10</v>
      </c>
      <c r="C10" s="22"/>
      <c r="D10" s="22"/>
      <c r="E10" s="31">
        <v>42.9</v>
      </c>
      <c r="F10" s="31">
        <v>83.7</v>
      </c>
      <c r="G10" s="31"/>
      <c r="H10" s="31">
        <v>5.2</v>
      </c>
      <c r="I10" s="31">
        <v>10</v>
      </c>
      <c r="J10" s="31">
        <v>0</v>
      </c>
      <c r="K10" s="31">
        <v>312.3</v>
      </c>
      <c r="L10" s="31">
        <v>557.7</v>
      </c>
      <c r="M10" s="31">
        <v>0</v>
      </c>
      <c r="N10" s="31">
        <v>291.1</v>
      </c>
      <c r="O10" s="31">
        <v>519.8</v>
      </c>
      <c r="P10" s="31">
        <v>0</v>
      </c>
      <c r="Q10" s="31">
        <v>0</v>
      </c>
      <c r="R10" s="31">
        <v>0</v>
      </c>
      <c r="S10" s="23"/>
      <c r="T10" s="22">
        <f aca="true" t="shared" si="0" ref="T10:U17">E10+H10+K10+N10+Q10</f>
        <v>651.5</v>
      </c>
      <c r="U10" s="22">
        <f t="shared" si="0"/>
        <v>1171.2</v>
      </c>
      <c r="V10" s="24"/>
    </row>
    <row r="11" spans="1:22" ht="10.5" customHeight="1">
      <c r="A11" s="17"/>
      <c r="B11" s="30" t="s">
        <v>11</v>
      </c>
      <c r="C11" s="22"/>
      <c r="D11" s="22"/>
      <c r="E11" s="31">
        <v>118.8</v>
      </c>
      <c r="F11" s="31">
        <v>192</v>
      </c>
      <c r="G11" s="31"/>
      <c r="H11" s="31">
        <v>19.9</v>
      </c>
      <c r="I11" s="31">
        <v>31.6</v>
      </c>
      <c r="J11" s="31">
        <v>0</v>
      </c>
      <c r="K11" s="31">
        <v>1222.9</v>
      </c>
      <c r="L11" s="31">
        <v>1979.5</v>
      </c>
      <c r="M11" s="31">
        <v>0</v>
      </c>
      <c r="N11" s="31">
        <v>1203.2</v>
      </c>
      <c r="O11" s="31">
        <v>1946.1</v>
      </c>
      <c r="P11" s="31">
        <v>0</v>
      </c>
      <c r="Q11" s="31">
        <v>0</v>
      </c>
      <c r="R11" s="31">
        <v>0</v>
      </c>
      <c r="S11" s="23"/>
      <c r="T11" s="22">
        <f t="shared" si="0"/>
        <v>2564.8</v>
      </c>
      <c r="U11" s="22">
        <f t="shared" si="0"/>
        <v>4149.2</v>
      </c>
      <c r="V11" s="24"/>
    </row>
    <row r="12" spans="1:22" ht="10.5" customHeight="1">
      <c r="A12" s="17"/>
      <c r="B12" s="30" t="s">
        <v>12</v>
      </c>
      <c r="C12" s="22"/>
      <c r="D12" s="22"/>
      <c r="E12" s="31">
        <v>154.9</v>
      </c>
      <c r="F12" s="31">
        <v>214.7</v>
      </c>
      <c r="G12" s="31"/>
      <c r="H12" s="31">
        <v>29.4</v>
      </c>
      <c r="I12" s="31">
        <v>40.7</v>
      </c>
      <c r="J12" s="31">
        <v>0</v>
      </c>
      <c r="K12" s="31">
        <v>949.9</v>
      </c>
      <c r="L12" s="31">
        <v>1257.1</v>
      </c>
      <c r="M12" s="31">
        <v>0</v>
      </c>
      <c r="N12" s="31">
        <v>946.8</v>
      </c>
      <c r="O12" s="31">
        <v>1246.4</v>
      </c>
      <c r="P12" s="31">
        <v>0</v>
      </c>
      <c r="Q12" s="31">
        <v>0.1</v>
      </c>
      <c r="R12" s="31">
        <v>0.1</v>
      </c>
      <c r="S12" s="23"/>
      <c r="T12" s="22">
        <f t="shared" si="0"/>
        <v>2081.1</v>
      </c>
      <c r="U12" s="22">
        <f t="shared" si="0"/>
        <v>2759</v>
      </c>
      <c r="V12" s="24"/>
    </row>
    <row r="13" spans="1:22" ht="10.5" customHeight="1">
      <c r="A13" s="17"/>
      <c r="B13" s="30" t="s">
        <v>40</v>
      </c>
      <c r="C13" s="22"/>
      <c r="D13" s="22"/>
      <c r="E13" s="31">
        <v>942.2</v>
      </c>
      <c r="F13" s="31">
        <v>1526.6</v>
      </c>
      <c r="G13" s="31"/>
      <c r="H13" s="31">
        <v>195.1</v>
      </c>
      <c r="I13" s="31">
        <v>304.8</v>
      </c>
      <c r="J13" s="31">
        <v>0</v>
      </c>
      <c r="K13" s="31">
        <v>3939.5</v>
      </c>
      <c r="L13" s="31">
        <v>6164.1</v>
      </c>
      <c r="M13" s="31">
        <v>0</v>
      </c>
      <c r="N13" s="31">
        <v>3944.9</v>
      </c>
      <c r="O13" s="31">
        <v>6153.4</v>
      </c>
      <c r="P13" s="31">
        <v>0</v>
      </c>
      <c r="Q13" s="31">
        <v>2.3</v>
      </c>
      <c r="R13" s="31">
        <v>3.6</v>
      </c>
      <c r="S13" s="23"/>
      <c r="T13" s="22">
        <f t="shared" si="0"/>
        <v>9024</v>
      </c>
      <c r="U13" s="22">
        <f t="shared" si="0"/>
        <v>14152.5</v>
      </c>
      <c r="V13" s="24"/>
    </row>
    <row r="14" spans="1:22" ht="10.5" customHeight="1">
      <c r="A14" s="17"/>
      <c r="B14" s="30" t="s">
        <v>41</v>
      </c>
      <c r="C14" s="22"/>
      <c r="D14" s="22"/>
      <c r="E14" s="31">
        <v>2258.6</v>
      </c>
      <c r="F14" s="31">
        <v>3054.5</v>
      </c>
      <c r="G14" s="31"/>
      <c r="H14" s="31">
        <v>299.2</v>
      </c>
      <c r="I14" s="31">
        <v>397.3</v>
      </c>
      <c r="J14" s="31"/>
      <c r="K14" s="31">
        <v>8275</v>
      </c>
      <c r="L14" s="31">
        <v>10761.7</v>
      </c>
      <c r="M14" s="31"/>
      <c r="N14" s="31">
        <v>8438.4</v>
      </c>
      <c r="O14" s="31">
        <v>10915.9</v>
      </c>
      <c r="P14" s="31">
        <v>0</v>
      </c>
      <c r="Q14" s="31">
        <v>0</v>
      </c>
      <c r="R14" s="31">
        <v>0</v>
      </c>
      <c r="S14" s="23"/>
      <c r="T14" s="22">
        <f t="shared" si="0"/>
        <v>19271.199999999997</v>
      </c>
      <c r="U14" s="22">
        <f t="shared" si="0"/>
        <v>25129.4</v>
      </c>
      <c r="V14" s="24"/>
    </row>
    <row r="15" spans="1:22" ht="10.5" customHeight="1">
      <c r="A15" s="17"/>
      <c r="B15" s="30" t="s">
        <v>50</v>
      </c>
      <c r="C15" s="22"/>
      <c r="D15" s="22"/>
      <c r="E15" s="31">
        <v>71.3</v>
      </c>
      <c r="F15" s="31">
        <v>115.6</v>
      </c>
      <c r="G15" s="31"/>
      <c r="H15" s="31">
        <v>13.1</v>
      </c>
      <c r="I15" s="31">
        <v>21.1</v>
      </c>
      <c r="J15" s="31">
        <v>0</v>
      </c>
      <c r="K15" s="31">
        <v>313.6</v>
      </c>
      <c r="L15" s="31">
        <v>503.9</v>
      </c>
      <c r="M15" s="31">
        <v>0</v>
      </c>
      <c r="N15" s="31">
        <v>302.2</v>
      </c>
      <c r="O15" s="31">
        <v>476.1</v>
      </c>
      <c r="P15" s="31">
        <v>0</v>
      </c>
      <c r="Q15" s="31">
        <v>0</v>
      </c>
      <c r="R15" s="31">
        <v>0</v>
      </c>
      <c r="S15" s="23"/>
      <c r="T15" s="22">
        <f t="shared" si="0"/>
        <v>700.2</v>
      </c>
      <c r="U15" s="22">
        <f t="shared" si="0"/>
        <v>1116.6999999999998</v>
      </c>
      <c r="V15" s="24"/>
    </row>
    <row r="16" spans="1:22" ht="10.5" customHeight="1">
      <c r="A16" s="17"/>
      <c r="B16" s="30" t="s">
        <v>37</v>
      </c>
      <c r="C16" s="22"/>
      <c r="D16" s="22"/>
      <c r="E16" s="31">
        <v>94.1</v>
      </c>
      <c r="F16" s="31">
        <v>142.3</v>
      </c>
      <c r="G16" s="31"/>
      <c r="H16" s="31">
        <v>13.7</v>
      </c>
      <c r="I16" s="31">
        <f>20.5</f>
        <v>20.5</v>
      </c>
      <c r="J16" s="31">
        <v>0</v>
      </c>
      <c r="K16" s="31">
        <v>736.3</v>
      </c>
      <c r="L16" s="31">
        <v>1107</v>
      </c>
      <c r="M16" s="31">
        <v>0</v>
      </c>
      <c r="N16" s="31">
        <v>735</v>
      </c>
      <c r="O16" s="31">
        <v>1105.3</v>
      </c>
      <c r="P16" s="31">
        <v>0</v>
      </c>
      <c r="Q16" s="31">
        <v>0</v>
      </c>
      <c r="R16" s="31">
        <v>0</v>
      </c>
      <c r="S16" s="23"/>
      <c r="T16" s="22">
        <f t="shared" si="0"/>
        <v>1579.1</v>
      </c>
      <c r="U16" s="22">
        <f t="shared" si="0"/>
        <v>2375.1</v>
      </c>
      <c r="V16" s="24"/>
    </row>
    <row r="17" spans="1:22" ht="10.5" customHeight="1">
      <c r="A17" s="17"/>
      <c r="B17" s="30" t="s">
        <v>28</v>
      </c>
      <c r="C17" s="22"/>
      <c r="D17" s="22"/>
      <c r="E17" s="31">
        <v>285</v>
      </c>
      <c r="F17" s="31">
        <v>450</v>
      </c>
      <c r="G17" s="31"/>
      <c r="H17" s="31">
        <v>69</v>
      </c>
      <c r="I17" s="31">
        <v>108.3</v>
      </c>
      <c r="J17" s="31">
        <v>0</v>
      </c>
      <c r="K17" s="31">
        <v>1192.1</v>
      </c>
      <c r="L17" s="31">
        <v>1779.7</v>
      </c>
      <c r="M17" s="31">
        <v>0</v>
      </c>
      <c r="N17" s="31">
        <v>1223.4</v>
      </c>
      <c r="O17" s="31">
        <v>1812.8</v>
      </c>
      <c r="P17" s="31">
        <v>0</v>
      </c>
      <c r="Q17" s="31">
        <v>0.1</v>
      </c>
      <c r="R17" s="31">
        <v>0.1</v>
      </c>
      <c r="S17" s="23"/>
      <c r="T17" s="22">
        <f t="shared" si="0"/>
        <v>2769.6</v>
      </c>
      <c r="U17" s="22">
        <f t="shared" si="0"/>
        <v>4150.900000000001</v>
      </c>
      <c r="V17" s="24"/>
    </row>
    <row r="18" spans="1:22" ht="7.5" customHeight="1">
      <c r="A18" s="17"/>
      <c r="B18" s="30" t="s">
        <v>13</v>
      </c>
      <c r="C18" s="22"/>
      <c r="D18" s="22"/>
      <c r="E18" s="32" t="s">
        <v>14</v>
      </c>
      <c r="F18" s="32" t="s">
        <v>14</v>
      </c>
      <c r="G18" s="31"/>
      <c r="H18" s="32" t="s">
        <v>14</v>
      </c>
      <c r="I18" s="32" t="s">
        <v>14</v>
      </c>
      <c r="J18" s="31"/>
      <c r="K18" s="32" t="s">
        <v>14</v>
      </c>
      <c r="L18" s="32" t="s">
        <v>14</v>
      </c>
      <c r="M18" s="31"/>
      <c r="N18" s="32" t="s">
        <v>14</v>
      </c>
      <c r="O18" s="32" t="s">
        <v>14</v>
      </c>
      <c r="P18" s="31"/>
      <c r="Q18" s="32" t="s">
        <v>14</v>
      </c>
      <c r="R18" s="32" t="s">
        <v>14</v>
      </c>
      <c r="S18" s="23"/>
      <c r="T18" s="32" t="s">
        <v>14</v>
      </c>
      <c r="U18" s="32" t="s">
        <v>14</v>
      </c>
      <c r="V18" s="24"/>
    </row>
    <row r="19" spans="1:22" ht="10.5" customHeight="1">
      <c r="A19" s="17"/>
      <c r="B19" s="18" t="s">
        <v>15</v>
      </c>
      <c r="C19" s="19"/>
      <c r="D19" s="19"/>
      <c r="E19" s="33">
        <f>SUM(E10:E18)</f>
        <v>3967.8</v>
      </c>
      <c r="F19" s="33">
        <f>SUM(F10:F18)</f>
        <v>5779.400000000001</v>
      </c>
      <c r="G19" s="33"/>
      <c r="H19" s="33">
        <f>SUM(H10:H18)</f>
        <v>644.6</v>
      </c>
      <c r="I19" s="33">
        <f>SUM(I10:I18)</f>
        <v>934.3000000000001</v>
      </c>
      <c r="J19" s="33"/>
      <c r="K19" s="33">
        <f>SUM(K10:K18)</f>
        <v>16941.6</v>
      </c>
      <c r="L19" s="33">
        <f>SUM(L10:L18)</f>
        <v>24110.7</v>
      </c>
      <c r="M19" s="33"/>
      <c r="N19" s="33">
        <f>SUM(N10:N18)</f>
        <v>17085</v>
      </c>
      <c r="O19" s="33">
        <f>SUM(O10:O18)</f>
        <v>24175.799999999996</v>
      </c>
      <c r="P19" s="31"/>
      <c r="Q19" s="33">
        <f>SUM(Q10:Q18)</f>
        <v>2.5</v>
      </c>
      <c r="R19" s="33">
        <f>SUM(R10:R18)</f>
        <v>3.8000000000000003</v>
      </c>
      <c r="S19" s="23"/>
      <c r="T19" s="33">
        <f>SUM(T10:T18)</f>
        <v>38641.49999999999</v>
      </c>
      <c r="U19" s="33">
        <f>SUM(U10:U18)</f>
        <v>55004</v>
      </c>
      <c r="V19" s="24"/>
    </row>
    <row r="20" spans="1:22" ht="7.5" customHeight="1">
      <c r="A20" s="17"/>
      <c r="B20" s="30" t="s">
        <v>13</v>
      </c>
      <c r="C20" s="22"/>
      <c r="D20" s="22"/>
      <c r="E20" s="32" t="s">
        <v>14</v>
      </c>
      <c r="F20" s="32" t="s">
        <v>14</v>
      </c>
      <c r="G20" s="31"/>
      <c r="H20" s="32" t="s">
        <v>14</v>
      </c>
      <c r="I20" s="32" t="s">
        <v>14</v>
      </c>
      <c r="J20" s="31"/>
      <c r="K20" s="32" t="s">
        <v>14</v>
      </c>
      <c r="L20" s="32" t="s">
        <v>14</v>
      </c>
      <c r="M20" s="31"/>
      <c r="N20" s="32" t="s">
        <v>14</v>
      </c>
      <c r="O20" s="32" t="s">
        <v>14</v>
      </c>
      <c r="P20" s="31"/>
      <c r="Q20" s="32" t="s">
        <v>14</v>
      </c>
      <c r="R20" s="32" t="s">
        <v>14</v>
      </c>
      <c r="S20" s="23"/>
      <c r="T20" s="32" t="s">
        <v>14</v>
      </c>
      <c r="U20" s="32" t="s">
        <v>14</v>
      </c>
      <c r="V20" s="24"/>
    </row>
    <row r="21" spans="1:22" ht="4.5" customHeight="1">
      <c r="A21" s="17"/>
      <c r="B21" s="30" t="s">
        <v>5</v>
      </c>
      <c r="C21" s="22"/>
      <c r="D21" s="22"/>
      <c r="E21" s="22"/>
      <c r="F21" s="22"/>
      <c r="G21" s="31"/>
      <c r="H21" s="30" t="s">
        <v>5</v>
      </c>
      <c r="I21" s="30" t="s">
        <v>5</v>
      </c>
      <c r="J21" s="31"/>
      <c r="K21" s="30" t="s">
        <v>5</v>
      </c>
      <c r="L21" s="30" t="s">
        <v>5</v>
      </c>
      <c r="M21" s="31"/>
      <c r="N21" s="30" t="s">
        <v>5</v>
      </c>
      <c r="O21" s="30" t="s">
        <v>5</v>
      </c>
      <c r="P21" s="31"/>
      <c r="Q21" s="30" t="s">
        <v>5</v>
      </c>
      <c r="R21" s="30" t="s">
        <v>5</v>
      </c>
      <c r="S21" s="23"/>
      <c r="T21" s="22"/>
      <c r="U21" s="22"/>
      <c r="V21" s="24"/>
    </row>
    <row r="22" spans="1:22" ht="9.75" customHeight="1">
      <c r="A22" s="17"/>
      <c r="B22" s="18" t="s">
        <v>16</v>
      </c>
      <c r="C22" s="19"/>
      <c r="D22" s="22"/>
      <c r="E22" s="22"/>
      <c r="F22" s="22"/>
      <c r="G22" s="31"/>
      <c r="H22" s="30" t="s">
        <v>5</v>
      </c>
      <c r="I22" s="30" t="s">
        <v>5</v>
      </c>
      <c r="J22" s="30" t="s">
        <v>5</v>
      </c>
      <c r="K22" s="30" t="s">
        <v>5</v>
      </c>
      <c r="L22" s="30" t="s">
        <v>5</v>
      </c>
      <c r="M22" s="31"/>
      <c r="N22" s="30" t="s">
        <v>5</v>
      </c>
      <c r="O22" s="30" t="s">
        <v>5</v>
      </c>
      <c r="P22" s="31"/>
      <c r="Q22" s="30" t="s">
        <v>5</v>
      </c>
      <c r="R22" s="30" t="s">
        <v>35</v>
      </c>
      <c r="S22" s="23"/>
      <c r="T22" s="22"/>
      <c r="U22" s="22"/>
      <c r="V22" s="24"/>
    </row>
    <row r="23" spans="1:22" ht="9.75" customHeight="1">
      <c r="A23" s="17"/>
      <c r="B23" s="30" t="s">
        <v>17</v>
      </c>
      <c r="C23" s="22"/>
      <c r="D23" s="22"/>
      <c r="E23" s="31">
        <v>0.7</v>
      </c>
      <c r="F23" s="31">
        <v>1.4</v>
      </c>
      <c r="G23" s="31"/>
      <c r="H23" s="31">
        <v>0.2</v>
      </c>
      <c r="I23" s="31">
        <v>0.4</v>
      </c>
      <c r="J23" s="31">
        <v>0</v>
      </c>
      <c r="K23" s="31">
        <v>319.2</v>
      </c>
      <c r="L23" s="31">
        <v>638.4</v>
      </c>
      <c r="M23" s="31">
        <v>418.5</v>
      </c>
      <c r="N23" s="31">
        <v>322.6</v>
      </c>
      <c r="O23" s="31">
        <v>645.3</v>
      </c>
      <c r="P23" s="31"/>
      <c r="Q23" s="31">
        <v>0.3</v>
      </c>
      <c r="R23" s="31">
        <v>0.6</v>
      </c>
      <c r="S23" s="23"/>
      <c r="T23" s="22">
        <f aca="true" t="shared" si="1" ref="T23:U26">+Q23+N23+K23+H23+E23</f>
        <v>643.0000000000001</v>
      </c>
      <c r="U23" s="22">
        <f t="shared" si="1"/>
        <v>1286.1000000000001</v>
      </c>
      <c r="V23" s="24"/>
    </row>
    <row r="24" spans="1:22" ht="9.75" customHeight="1">
      <c r="A24" s="17"/>
      <c r="B24" s="30" t="s">
        <v>33</v>
      </c>
      <c r="C24" s="22"/>
      <c r="D24" s="22"/>
      <c r="E24" s="31">
        <v>0</v>
      </c>
      <c r="F24" s="31">
        <v>0</v>
      </c>
      <c r="G24" s="31"/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23"/>
      <c r="T24" s="22">
        <f t="shared" si="1"/>
        <v>0</v>
      </c>
      <c r="U24" s="22">
        <f t="shared" si="1"/>
        <v>0</v>
      </c>
      <c r="V24" s="24"/>
    </row>
    <row r="25" spans="1:22" ht="9.75" customHeight="1">
      <c r="A25" s="17"/>
      <c r="B25" s="30" t="s">
        <v>34</v>
      </c>
      <c r="C25" s="22"/>
      <c r="D25" s="22"/>
      <c r="E25" s="31">
        <v>36.6</v>
      </c>
      <c r="F25" s="31">
        <v>73.3</v>
      </c>
      <c r="G25" s="31"/>
      <c r="H25" s="31">
        <v>6.6</v>
      </c>
      <c r="I25" s="31">
        <v>13.2</v>
      </c>
      <c r="J25" s="31">
        <v>0</v>
      </c>
      <c r="K25" s="31">
        <v>158.5</v>
      </c>
      <c r="L25" s="31">
        <v>317</v>
      </c>
      <c r="M25" s="31">
        <v>0</v>
      </c>
      <c r="N25" s="31">
        <v>188.5</v>
      </c>
      <c r="O25" s="31">
        <v>376.9</v>
      </c>
      <c r="P25" s="31">
        <v>0</v>
      </c>
      <c r="Q25" s="31">
        <v>5.7</v>
      </c>
      <c r="R25" s="31">
        <v>11.4</v>
      </c>
      <c r="S25" s="23"/>
      <c r="T25" s="22">
        <f t="shared" si="1"/>
        <v>395.90000000000003</v>
      </c>
      <c r="U25" s="22">
        <f t="shared" si="1"/>
        <v>791.8</v>
      </c>
      <c r="V25" s="24"/>
    </row>
    <row r="26" spans="1:22" ht="9.75" customHeight="1">
      <c r="A26" s="17"/>
      <c r="B26" s="30" t="s">
        <v>18</v>
      </c>
      <c r="C26" s="22"/>
      <c r="D26" s="22"/>
      <c r="E26" s="31">
        <v>0</v>
      </c>
      <c r="F26" s="31">
        <v>0</v>
      </c>
      <c r="G26" s="31"/>
      <c r="H26" s="31">
        <v>0</v>
      </c>
      <c r="I26" s="31">
        <v>0</v>
      </c>
      <c r="J26" s="31">
        <v>0</v>
      </c>
      <c r="K26" s="31">
        <v>419.8</v>
      </c>
      <c r="L26" s="31">
        <f>597+39.7</f>
        <v>636.7</v>
      </c>
      <c r="M26" s="31">
        <v>0</v>
      </c>
      <c r="N26" s="31">
        <v>531.6</v>
      </c>
      <c r="O26" s="31">
        <f>758.1+47</f>
        <v>805.1</v>
      </c>
      <c r="P26" s="31">
        <v>0</v>
      </c>
      <c r="Q26" s="31">
        <v>0</v>
      </c>
      <c r="R26" s="31">
        <v>0</v>
      </c>
      <c r="S26" s="23"/>
      <c r="T26" s="22">
        <f t="shared" si="1"/>
        <v>951.4000000000001</v>
      </c>
      <c r="U26" s="22">
        <f t="shared" si="1"/>
        <v>1441.8000000000002</v>
      </c>
      <c r="V26" s="24"/>
    </row>
    <row r="27" spans="1:22" ht="7.5" customHeight="1">
      <c r="A27" s="17"/>
      <c r="B27" s="30" t="s">
        <v>13</v>
      </c>
      <c r="C27" s="22"/>
      <c r="D27" s="22"/>
      <c r="E27" s="31" t="s">
        <v>14</v>
      </c>
      <c r="F27" s="31" t="s">
        <v>14</v>
      </c>
      <c r="G27" s="31"/>
      <c r="H27" s="31" t="s">
        <v>14</v>
      </c>
      <c r="I27" s="31" t="s">
        <v>14</v>
      </c>
      <c r="J27" s="31"/>
      <c r="K27" s="31" t="s">
        <v>14</v>
      </c>
      <c r="L27" s="31" t="s">
        <v>14</v>
      </c>
      <c r="M27" s="31"/>
      <c r="N27" s="31" t="s">
        <v>14</v>
      </c>
      <c r="O27" s="31" t="s">
        <v>14</v>
      </c>
      <c r="P27" s="31"/>
      <c r="Q27" s="31" t="s">
        <v>14</v>
      </c>
      <c r="R27" s="31" t="s">
        <v>14</v>
      </c>
      <c r="S27" s="23"/>
      <c r="T27" s="31" t="s">
        <v>14</v>
      </c>
      <c r="U27" s="31" t="s">
        <v>14</v>
      </c>
      <c r="V27" s="24"/>
    </row>
    <row r="28" spans="1:22" ht="10.5" customHeight="1">
      <c r="A28" s="17"/>
      <c r="B28" s="30" t="s">
        <v>19</v>
      </c>
      <c r="C28" s="22"/>
      <c r="D28" s="22"/>
      <c r="E28" s="33">
        <f>SUM(E23:E27)</f>
        <v>37.300000000000004</v>
      </c>
      <c r="F28" s="33">
        <f>SUM(F23:F27)</f>
        <v>74.7</v>
      </c>
      <c r="G28" s="31"/>
      <c r="H28" s="33">
        <f>SUM(H23:H27)</f>
        <v>6.8</v>
      </c>
      <c r="I28" s="33">
        <f>SUM(I23:I27)</f>
        <v>13.6</v>
      </c>
      <c r="J28" s="31"/>
      <c r="K28" s="33">
        <f>SUM(K23:K27)</f>
        <v>897.5</v>
      </c>
      <c r="L28" s="33">
        <f>SUM(L23:L27)</f>
        <v>1592.1</v>
      </c>
      <c r="M28" s="31"/>
      <c r="N28" s="33">
        <f>SUM(N23:N27)</f>
        <v>1042.7</v>
      </c>
      <c r="O28" s="33">
        <f>SUM(O23:O27)</f>
        <v>1827.3</v>
      </c>
      <c r="P28" s="31"/>
      <c r="Q28" s="33">
        <f>SUM(Q23:Q27)</f>
        <v>6</v>
      </c>
      <c r="R28" s="33">
        <f>SUM(R23:R27)</f>
        <v>12</v>
      </c>
      <c r="S28" s="23"/>
      <c r="T28" s="33">
        <f>SUM(T23:T27)</f>
        <v>1990.3000000000002</v>
      </c>
      <c r="U28" s="33">
        <f>SUM(U23:U27)</f>
        <v>3519.7000000000003</v>
      </c>
      <c r="V28" s="24"/>
    </row>
    <row r="29" spans="1:22" ht="7.5" customHeight="1">
      <c r="A29" s="17"/>
      <c r="B29" s="18" t="s">
        <v>13</v>
      </c>
      <c r="C29" s="19"/>
      <c r="D29" s="19"/>
      <c r="E29" s="33" t="s">
        <v>14</v>
      </c>
      <c r="F29" s="33" t="s">
        <v>14</v>
      </c>
      <c r="G29" s="33"/>
      <c r="H29" s="33" t="s">
        <v>14</v>
      </c>
      <c r="I29" s="33" t="s">
        <v>14</v>
      </c>
      <c r="J29" s="33"/>
      <c r="K29" s="33" t="s">
        <v>14</v>
      </c>
      <c r="L29" s="33" t="s">
        <v>14</v>
      </c>
      <c r="M29" s="33"/>
      <c r="N29" s="33" t="s">
        <v>14</v>
      </c>
      <c r="O29" s="33" t="s">
        <v>14</v>
      </c>
      <c r="P29" s="31"/>
      <c r="Q29" s="33" t="s">
        <v>14</v>
      </c>
      <c r="R29" s="33" t="s">
        <v>14</v>
      </c>
      <c r="S29" s="23"/>
      <c r="T29" s="33" t="s">
        <v>14</v>
      </c>
      <c r="U29" s="33" t="s">
        <v>14</v>
      </c>
      <c r="V29" s="24"/>
    </row>
    <row r="30" spans="1:22" ht="9.75" customHeight="1">
      <c r="A30" s="17"/>
      <c r="B30" s="34" t="s">
        <v>6</v>
      </c>
      <c r="C30" s="22"/>
      <c r="D30" s="22"/>
      <c r="E30" s="32"/>
      <c r="F30" s="32"/>
      <c r="G30" s="31" t="s">
        <v>5</v>
      </c>
      <c r="H30" s="32" t="s">
        <v>5</v>
      </c>
      <c r="I30" s="32" t="s">
        <v>5</v>
      </c>
      <c r="J30" s="31" t="s">
        <v>5</v>
      </c>
      <c r="K30" s="32" t="s">
        <v>5</v>
      </c>
      <c r="L30" s="32" t="s">
        <v>5</v>
      </c>
      <c r="M30" s="31" t="s">
        <v>5</v>
      </c>
      <c r="N30" s="32" t="s">
        <v>5</v>
      </c>
      <c r="O30" s="32" t="s">
        <v>5</v>
      </c>
      <c r="P30" s="30" t="s">
        <v>5</v>
      </c>
      <c r="Q30" s="32" t="s">
        <v>5</v>
      </c>
      <c r="R30" s="32" t="s">
        <v>5</v>
      </c>
      <c r="S30" s="23"/>
      <c r="T30" s="32" t="s">
        <v>5</v>
      </c>
      <c r="U30" s="32" t="s">
        <v>5</v>
      </c>
      <c r="V30" s="24"/>
    </row>
    <row r="31" spans="1:22" ht="9.75" customHeight="1">
      <c r="A31" s="17"/>
      <c r="B31" s="34" t="s">
        <v>20</v>
      </c>
      <c r="C31" s="19"/>
      <c r="D31" s="19"/>
      <c r="E31" s="19">
        <f>E19+E28</f>
        <v>4005.1000000000004</v>
      </c>
      <c r="F31" s="19">
        <f>F19+F28</f>
        <v>5854.1</v>
      </c>
      <c r="G31" s="18"/>
      <c r="H31" s="19">
        <f>H19+H28</f>
        <v>651.4</v>
      </c>
      <c r="I31" s="19">
        <f>I19+I28</f>
        <v>947.9000000000001</v>
      </c>
      <c r="J31" s="18"/>
      <c r="K31" s="19">
        <f>K19+K28</f>
        <v>17839.1</v>
      </c>
      <c r="L31" s="19">
        <f>L19+L28</f>
        <v>25702.8</v>
      </c>
      <c r="M31" s="18"/>
      <c r="N31" s="19">
        <f>N19+N28</f>
        <v>18127.7</v>
      </c>
      <c r="O31" s="19">
        <f>O19+O28</f>
        <v>26003.099999999995</v>
      </c>
      <c r="P31" s="31"/>
      <c r="Q31" s="19">
        <f>Q19+Q28</f>
        <v>8.5</v>
      </c>
      <c r="R31" s="19">
        <f>R19+R28</f>
        <v>15.8</v>
      </c>
      <c r="S31" s="23"/>
      <c r="T31" s="19">
        <f>T19+T28</f>
        <v>40631.799999999996</v>
      </c>
      <c r="U31" s="19">
        <f>U19+U28</f>
        <v>58523.7</v>
      </c>
      <c r="V31" s="24"/>
    </row>
    <row r="32" spans="1:22" ht="4.5" customHeight="1">
      <c r="A32" s="17"/>
      <c r="B32" s="18"/>
      <c r="C32" s="19"/>
      <c r="D32" s="19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1"/>
      <c r="Q32" s="33"/>
      <c r="R32" s="33"/>
      <c r="S32" s="23"/>
      <c r="T32" s="22"/>
      <c r="U32" s="22"/>
      <c r="V32" s="24"/>
    </row>
    <row r="33" spans="1:22" ht="9.75" customHeight="1">
      <c r="A33" s="17"/>
      <c r="B33" s="19" t="s">
        <v>21</v>
      </c>
      <c r="C33" s="22"/>
      <c r="D33" s="22"/>
      <c r="E33" s="22"/>
      <c r="F33" s="22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23"/>
      <c r="T33" s="22"/>
      <c r="U33" s="22"/>
      <c r="V33" s="24"/>
    </row>
    <row r="34" spans="1:22" ht="10.5" customHeight="1">
      <c r="A34" s="17"/>
      <c r="B34" s="30" t="s">
        <v>24</v>
      </c>
      <c r="C34" s="22"/>
      <c r="D34" s="35" t="s">
        <v>22</v>
      </c>
      <c r="E34" s="31">
        <v>79.4</v>
      </c>
      <c r="F34" s="31">
        <f>79.4+14.1</f>
        <v>93.5</v>
      </c>
      <c r="G34" s="31"/>
      <c r="H34" s="31">
        <v>0</v>
      </c>
      <c r="I34" s="31">
        <v>0</v>
      </c>
      <c r="J34" s="31" t="s">
        <v>5</v>
      </c>
      <c r="K34" s="31">
        <v>111.4</v>
      </c>
      <c r="L34" s="31">
        <f>111.4+7.8</f>
        <v>119.2</v>
      </c>
      <c r="M34" s="31"/>
      <c r="N34" s="31">
        <v>108.6</v>
      </c>
      <c r="O34" s="31">
        <v>108.6</v>
      </c>
      <c r="P34" s="31"/>
      <c r="Q34" s="31">
        <v>0</v>
      </c>
      <c r="R34" s="31">
        <v>0</v>
      </c>
      <c r="S34" s="23"/>
      <c r="T34" s="22">
        <f aca="true" t="shared" si="2" ref="T34:T56">E34+H34+K34+N34+Q34</f>
        <v>299.4</v>
      </c>
      <c r="U34" s="22">
        <f aca="true" t="shared" si="3" ref="U34:U56">+R34+O34+L34+I34+F34</f>
        <v>321.3</v>
      </c>
      <c r="V34" s="24"/>
    </row>
    <row r="35" spans="1:22" ht="10.5" customHeight="1">
      <c r="A35" s="17"/>
      <c r="B35" s="30"/>
      <c r="C35" s="22"/>
      <c r="D35" s="35" t="s">
        <v>23</v>
      </c>
      <c r="E35" s="31">
        <v>58.5</v>
      </c>
      <c r="F35" s="31">
        <f>117+10.83</f>
        <v>127.83</v>
      </c>
      <c r="G35" s="31"/>
      <c r="H35" s="31">
        <v>0</v>
      </c>
      <c r="I35" s="31">
        <v>0</v>
      </c>
      <c r="J35" s="31" t="s">
        <v>5</v>
      </c>
      <c r="K35" s="31">
        <v>63</v>
      </c>
      <c r="L35" s="31">
        <f>126-1.4</f>
        <v>124.6</v>
      </c>
      <c r="M35" s="31"/>
      <c r="N35" s="31">
        <v>61.3</v>
      </c>
      <c r="O35" s="31">
        <f>122.6-4.8</f>
        <v>117.8</v>
      </c>
      <c r="P35" s="31"/>
      <c r="Q35" s="31">
        <v>0</v>
      </c>
      <c r="R35" s="31">
        <v>0</v>
      </c>
      <c r="S35" s="23"/>
      <c r="T35" s="22">
        <f t="shared" si="2"/>
        <v>182.8</v>
      </c>
      <c r="U35" s="22">
        <f t="shared" si="3"/>
        <v>370.22999999999996</v>
      </c>
      <c r="V35" s="24"/>
    </row>
    <row r="36" spans="1:22" ht="10.5" customHeight="1">
      <c r="A36" s="17" t="s">
        <v>5</v>
      </c>
      <c r="B36" s="30" t="s">
        <v>25</v>
      </c>
      <c r="C36" s="22"/>
      <c r="D36" s="35" t="s">
        <v>22</v>
      </c>
      <c r="E36" s="31">
        <v>198.9</v>
      </c>
      <c r="F36" s="31">
        <v>265</v>
      </c>
      <c r="G36" s="31"/>
      <c r="H36" s="31">
        <v>0</v>
      </c>
      <c r="I36" s="31">
        <v>0</v>
      </c>
      <c r="J36" s="31" t="s">
        <v>5</v>
      </c>
      <c r="K36" s="31">
        <v>219.9</v>
      </c>
      <c r="L36" s="31">
        <v>293.1</v>
      </c>
      <c r="M36" s="31"/>
      <c r="N36" s="31">
        <v>211.3</v>
      </c>
      <c r="O36" s="31">
        <v>281.6</v>
      </c>
      <c r="P36" s="31"/>
      <c r="Q36" s="31">
        <v>0</v>
      </c>
      <c r="R36" s="31">
        <v>0</v>
      </c>
      <c r="S36" s="23"/>
      <c r="T36" s="22">
        <f t="shared" si="2"/>
        <v>630.1</v>
      </c>
      <c r="U36" s="22">
        <f t="shared" si="3"/>
        <v>839.7</v>
      </c>
      <c r="V36" s="24"/>
    </row>
    <row r="37" spans="1:22" ht="10.5" customHeight="1">
      <c r="A37" s="17"/>
      <c r="B37" s="30"/>
      <c r="C37" s="22"/>
      <c r="D37" s="35" t="s">
        <v>23</v>
      </c>
      <c r="E37" s="31">
        <v>31.6</v>
      </c>
      <c r="F37" s="31">
        <f>63.2-6.66</f>
        <v>56.540000000000006</v>
      </c>
      <c r="G37" s="31"/>
      <c r="H37" s="31">
        <v>0</v>
      </c>
      <c r="I37" s="31">
        <v>0</v>
      </c>
      <c r="J37" s="31" t="s">
        <v>5</v>
      </c>
      <c r="K37" s="31">
        <v>37.3</v>
      </c>
      <c r="L37" s="31">
        <f>74.6-1</f>
        <v>73.6</v>
      </c>
      <c r="M37" s="31"/>
      <c r="N37" s="31">
        <v>35.6</v>
      </c>
      <c r="O37" s="31">
        <f>71.2-2.66</f>
        <v>68.54</v>
      </c>
      <c r="P37" s="31"/>
      <c r="Q37" s="31">
        <v>0</v>
      </c>
      <c r="R37" s="31">
        <v>0</v>
      </c>
      <c r="S37" s="23"/>
      <c r="T37" s="22">
        <f t="shared" si="2"/>
        <v>104.5</v>
      </c>
      <c r="U37" s="22">
        <f t="shared" si="3"/>
        <v>198.68</v>
      </c>
      <c r="V37" s="24"/>
    </row>
    <row r="38" spans="1:22" ht="10.5" customHeight="1">
      <c r="A38" s="17"/>
      <c r="B38" s="36" t="s">
        <v>11</v>
      </c>
      <c r="C38" s="22"/>
      <c r="D38" s="35" t="s">
        <v>22</v>
      </c>
      <c r="E38" s="31">
        <v>100.7</v>
      </c>
      <c r="F38" s="31">
        <f>106.6+2.6</f>
        <v>109.19999999999999</v>
      </c>
      <c r="G38" s="31"/>
      <c r="H38" s="31">
        <v>0</v>
      </c>
      <c r="I38" s="31">
        <v>0</v>
      </c>
      <c r="J38" s="31" t="s">
        <v>5</v>
      </c>
      <c r="K38" s="31">
        <v>196.2</v>
      </c>
      <c r="L38" s="31">
        <f>214+0.3</f>
        <v>214.3</v>
      </c>
      <c r="M38" s="31"/>
      <c r="N38" s="31">
        <v>183.1</v>
      </c>
      <c r="O38" s="31">
        <f>197.5+0.33</f>
        <v>197.83</v>
      </c>
      <c r="P38" s="31"/>
      <c r="Q38" s="31">
        <v>0</v>
      </c>
      <c r="R38" s="31">
        <v>0</v>
      </c>
      <c r="S38" s="23"/>
      <c r="T38" s="22">
        <f t="shared" si="2"/>
        <v>480</v>
      </c>
      <c r="U38" s="22">
        <f t="shared" si="3"/>
        <v>521.3299999999999</v>
      </c>
      <c r="V38" s="24"/>
    </row>
    <row r="39" spans="1:22" ht="10.5" customHeight="1">
      <c r="A39" s="17"/>
      <c r="B39" s="30"/>
      <c r="C39" s="22"/>
      <c r="D39" s="35" t="s">
        <v>23</v>
      </c>
      <c r="E39" s="31">
        <v>105.4</v>
      </c>
      <c r="F39" s="31">
        <f>210.8-1.4</f>
        <v>209.4</v>
      </c>
      <c r="G39" s="31"/>
      <c r="H39" s="31">
        <v>0</v>
      </c>
      <c r="I39" s="31">
        <v>0</v>
      </c>
      <c r="J39" s="31" t="s">
        <v>5</v>
      </c>
      <c r="K39" s="31">
        <v>111.4</v>
      </c>
      <c r="L39" s="31">
        <f>222.8-6.19</f>
        <v>216.61</v>
      </c>
      <c r="M39" s="31"/>
      <c r="N39" s="31">
        <v>102.4</v>
      </c>
      <c r="O39" s="31">
        <f>204.8-11.16</f>
        <v>193.64000000000001</v>
      </c>
      <c r="P39" s="31"/>
      <c r="Q39" s="31">
        <v>0</v>
      </c>
      <c r="R39" s="31">
        <v>0</v>
      </c>
      <c r="S39" s="23"/>
      <c r="T39" s="22">
        <f t="shared" si="2"/>
        <v>319.20000000000005</v>
      </c>
      <c r="U39" s="22">
        <f t="shared" si="3"/>
        <v>619.65</v>
      </c>
      <c r="V39" s="24"/>
    </row>
    <row r="40" spans="1:22" ht="10.5" customHeight="1">
      <c r="A40" s="17"/>
      <c r="B40" s="30" t="s">
        <v>12</v>
      </c>
      <c r="C40" s="22"/>
      <c r="D40" s="35" t="s">
        <v>22</v>
      </c>
      <c r="E40" s="31">
        <v>51.9</v>
      </c>
      <c r="F40" s="31">
        <v>51.9</v>
      </c>
      <c r="G40" s="31"/>
      <c r="H40" s="31">
        <v>0</v>
      </c>
      <c r="I40" s="31">
        <v>0</v>
      </c>
      <c r="J40" s="31" t="s">
        <v>5</v>
      </c>
      <c r="K40" s="31">
        <v>80.8</v>
      </c>
      <c r="L40" s="31">
        <v>80.8</v>
      </c>
      <c r="M40" s="31"/>
      <c r="N40" s="31">
        <v>80.1</v>
      </c>
      <c r="O40" s="31">
        <v>80.1</v>
      </c>
      <c r="P40" s="31"/>
      <c r="Q40" s="31">
        <v>0</v>
      </c>
      <c r="R40" s="31">
        <v>0</v>
      </c>
      <c r="S40" s="23"/>
      <c r="T40" s="22">
        <f t="shared" si="2"/>
        <v>212.79999999999998</v>
      </c>
      <c r="U40" s="22">
        <f t="shared" si="3"/>
        <v>212.79999999999998</v>
      </c>
      <c r="V40" s="24"/>
    </row>
    <row r="41" spans="1:22" ht="10.5" customHeight="1">
      <c r="A41" s="17"/>
      <c r="B41" s="30"/>
      <c r="C41" s="22"/>
      <c r="D41" s="35" t="s">
        <v>23</v>
      </c>
      <c r="E41" s="31">
        <v>5.6</v>
      </c>
      <c r="F41" s="31">
        <v>11.2</v>
      </c>
      <c r="G41" s="31"/>
      <c r="H41" s="31">
        <v>0</v>
      </c>
      <c r="I41" s="31">
        <v>0</v>
      </c>
      <c r="J41" s="31" t="s">
        <v>5</v>
      </c>
      <c r="K41" s="31">
        <v>8.2</v>
      </c>
      <c r="L41" s="31">
        <v>16.4</v>
      </c>
      <c r="M41" s="31"/>
      <c r="N41" s="31">
        <v>7.2</v>
      </c>
      <c r="O41" s="31">
        <v>14.4</v>
      </c>
      <c r="P41" s="31"/>
      <c r="Q41" s="31">
        <v>0</v>
      </c>
      <c r="R41" s="31">
        <v>0</v>
      </c>
      <c r="S41" s="23"/>
      <c r="T41" s="22">
        <f t="shared" si="2"/>
        <v>21</v>
      </c>
      <c r="U41" s="22">
        <f t="shared" si="3"/>
        <v>42</v>
      </c>
      <c r="V41" s="24"/>
    </row>
    <row r="42" spans="1:22" ht="10.5" customHeight="1">
      <c r="A42" s="17"/>
      <c r="B42" s="30" t="s">
        <v>40</v>
      </c>
      <c r="C42" s="22"/>
      <c r="D42" s="35" t="s">
        <v>22</v>
      </c>
      <c r="E42" s="31">
        <v>187.8</v>
      </c>
      <c r="F42" s="31">
        <f>232.7+24.4</f>
        <v>257.09999999999997</v>
      </c>
      <c r="G42" s="31"/>
      <c r="H42" s="31">
        <v>0</v>
      </c>
      <c r="I42" s="31">
        <v>0</v>
      </c>
      <c r="J42" s="31" t="s">
        <v>5</v>
      </c>
      <c r="K42" s="31">
        <v>254.1</v>
      </c>
      <c r="L42" s="31">
        <f>316.7+10.403</f>
        <v>327.103</v>
      </c>
      <c r="M42" s="31"/>
      <c r="N42" s="31">
        <v>234</v>
      </c>
      <c r="O42" s="31">
        <f>292.2-0.1</f>
        <v>292.09999999999997</v>
      </c>
      <c r="P42" s="31"/>
      <c r="Q42" s="31">
        <v>0</v>
      </c>
      <c r="R42" s="31">
        <v>0</v>
      </c>
      <c r="S42" s="23"/>
      <c r="T42" s="22">
        <f t="shared" si="2"/>
        <v>675.9</v>
      </c>
      <c r="U42" s="22">
        <f t="shared" si="3"/>
        <v>876.3029999999999</v>
      </c>
      <c r="V42" s="24"/>
    </row>
    <row r="43" spans="1:22" ht="10.5" customHeight="1">
      <c r="A43" s="17"/>
      <c r="B43" s="30"/>
      <c r="C43" s="22"/>
      <c r="D43" s="35" t="s">
        <v>23</v>
      </c>
      <c r="E43" s="31">
        <v>144.1</v>
      </c>
      <c r="F43" s="31">
        <f>288.2-3</f>
        <v>285.2</v>
      </c>
      <c r="G43" s="31"/>
      <c r="H43" s="31">
        <v>0</v>
      </c>
      <c r="I43" s="31">
        <v>0</v>
      </c>
      <c r="J43" s="31" t="s">
        <v>5</v>
      </c>
      <c r="K43" s="31">
        <v>183.7</v>
      </c>
      <c r="L43" s="31">
        <f>367.4-28.62</f>
        <v>338.78</v>
      </c>
      <c r="M43" s="31"/>
      <c r="N43" s="31">
        <v>155.4</v>
      </c>
      <c r="O43" s="31">
        <f>310.8-4.66</f>
        <v>306.14</v>
      </c>
      <c r="P43" s="31"/>
      <c r="Q43" s="31">
        <v>0</v>
      </c>
      <c r="R43" s="31">
        <v>0</v>
      </c>
      <c r="S43" s="23"/>
      <c r="T43" s="22">
        <f t="shared" si="2"/>
        <v>483.19999999999993</v>
      </c>
      <c r="U43" s="22">
        <f t="shared" si="3"/>
        <v>930.1199999999999</v>
      </c>
      <c r="V43" s="24"/>
    </row>
    <row r="44" spans="1:22" ht="10.5" customHeight="1">
      <c r="A44" s="17"/>
      <c r="B44" s="30" t="s">
        <v>41</v>
      </c>
      <c r="C44" s="22"/>
      <c r="D44" s="35" t="s">
        <v>22</v>
      </c>
      <c r="E44" s="31">
        <v>429</v>
      </c>
      <c r="F44" s="31">
        <f>458.3+3.3</f>
        <v>461.6</v>
      </c>
      <c r="G44" s="31">
        <v>0</v>
      </c>
      <c r="H44" s="31">
        <v>0</v>
      </c>
      <c r="I44" s="31">
        <v>0</v>
      </c>
      <c r="J44" s="31"/>
      <c r="K44" s="31">
        <v>603.8</v>
      </c>
      <c r="L44" s="31">
        <f>646.1+23.97</f>
        <v>670.07</v>
      </c>
      <c r="M44" s="31">
        <v>0</v>
      </c>
      <c r="N44" s="31">
        <v>561.8</v>
      </c>
      <c r="O44" s="31">
        <f>603.8-0.3</f>
        <v>603.5</v>
      </c>
      <c r="P44" s="31"/>
      <c r="Q44" s="31">
        <v>0</v>
      </c>
      <c r="R44" s="31">
        <v>0</v>
      </c>
      <c r="S44" s="23"/>
      <c r="T44" s="22">
        <f t="shared" si="2"/>
        <v>1594.6</v>
      </c>
      <c r="U44" s="22">
        <f t="shared" si="3"/>
        <v>1735.17</v>
      </c>
      <c r="V44" s="24"/>
    </row>
    <row r="45" spans="1:22" ht="10.5" customHeight="1">
      <c r="A45" s="17"/>
      <c r="B45" s="30"/>
      <c r="C45" s="22"/>
      <c r="D45" s="35" t="s">
        <v>23</v>
      </c>
      <c r="E45" s="31">
        <v>396.3</v>
      </c>
      <c r="F45" s="31">
        <f>792.6-14.97</f>
        <v>777.63</v>
      </c>
      <c r="G45" s="31">
        <v>0</v>
      </c>
      <c r="H45" s="31">
        <v>0</v>
      </c>
      <c r="I45" s="31">
        <v>0</v>
      </c>
      <c r="J45" s="31"/>
      <c r="K45" s="31">
        <v>437.8</v>
      </c>
      <c r="L45" s="31">
        <f>875.6-8.39</f>
        <v>867.21</v>
      </c>
      <c r="M45" s="31">
        <v>0</v>
      </c>
      <c r="N45" s="31">
        <v>420.9</v>
      </c>
      <c r="O45" s="31">
        <f>841.8-25.4</f>
        <v>816.4</v>
      </c>
      <c r="P45" s="31"/>
      <c r="Q45" s="31">
        <v>0</v>
      </c>
      <c r="R45" s="31">
        <v>0</v>
      </c>
      <c r="S45" s="23"/>
      <c r="T45" s="22">
        <f t="shared" si="2"/>
        <v>1255</v>
      </c>
      <c r="U45" s="22">
        <f t="shared" si="3"/>
        <v>2461.2400000000002</v>
      </c>
      <c r="V45" s="24"/>
    </row>
    <row r="46" spans="1:22" ht="10.5" customHeight="1">
      <c r="A46" s="17"/>
      <c r="B46" s="30" t="s">
        <v>50</v>
      </c>
      <c r="C46" s="22"/>
      <c r="D46" s="35" t="s">
        <v>22</v>
      </c>
      <c r="E46" s="31">
        <v>24.2</v>
      </c>
      <c r="F46" s="31">
        <v>32.3</v>
      </c>
      <c r="G46" s="31">
        <v>0</v>
      </c>
      <c r="H46" s="31">
        <v>0</v>
      </c>
      <c r="I46" s="31">
        <v>0</v>
      </c>
      <c r="J46" s="31"/>
      <c r="K46" s="31">
        <v>34.5</v>
      </c>
      <c r="L46" s="31">
        <v>46</v>
      </c>
      <c r="M46" s="31">
        <v>0</v>
      </c>
      <c r="N46" s="31">
        <v>37.2</v>
      </c>
      <c r="O46" s="31">
        <v>49.6</v>
      </c>
      <c r="P46" s="31"/>
      <c r="Q46" s="31">
        <v>0</v>
      </c>
      <c r="R46" s="31">
        <v>0</v>
      </c>
      <c r="S46" s="23"/>
      <c r="T46" s="22">
        <f t="shared" si="2"/>
        <v>95.9</v>
      </c>
      <c r="U46" s="22">
        <f t="shared" si="3"/>
        <v>127.89999999999999</v>
      </c>
      <c r="V46" s="24"/>
    </row>
    <row r="47" spans="1:22" ht="10.5" customHeight="1">
      <c r="A47" s="17"/>
      <c r="B47" s="30"/>
      <c r="C47" s="22"/>
      <c r="D47" s="35" t="s">
        <v>23</v>
      </c>
      <c r="E47" s="31">
        <v>39.9</v>
      </c>
      <c r="F47" s="31">
        <v>79.8</v>
      </c>
      <c r="G47" s="31">
        <v>0</v>
      </c>
      <c r="H47" s="31">
        <v>0</v>
      </c>
      <c r="I47" s="31">
        <v>0</v>
      </c>
      <c r="J47" s="31"/>
      <c r="K47" s="31">
        <v>37.1</v>
      </c>
      <c r="L47" s="31">
        <v>74.2</v>
      </c>
      <c r="M47" s="31">
        <v>0</v>
      </c>
      <c r="N47" s="31">
        <v>33.4</v>
      </c>
      <c r="O47" s="31">
        <v>66.8</v>
      </c>
      <c r="P47" s="31"/>
      <c r="Q47" s="31">
        <v>0</v>
      </c>
      <c r="R47" s="31">
        <v>0</v>
      </c>
      <c r="S47" s="23"/>
      <c r="T47" s="22">
        <f t="shared" si="2"/>
        <v>110.4</v>
      </c>
      <c r="U47" s="22">
        <f t="shared" si="3"/>
        <v>220.8</v>
      </c>
      <c r="V47" s="24"/>
    </row>
    <row r="48" spans="1:22" ht="10.5" customHeight="1">
      <c r="A48" s="17"/>
      <c r="B48" s="30" t="s">
        <v>26</v>
      </c>
      <c r="C48" s="22"/>
      <c r="D48" s="35" t="s">
        <v>22</v>
      </c>
      <c r="E48" s="31">
        <v>13.1</v>
      </c>
      <c r="F48" s="31">
        <v>13.1</v>
      </c>
      <c r="G48" s="31"/>
      <c r="H48" s="31">
        <v>0</v>
      </c>
      <c r="I48" s="31">
        <v>0</v>
      </c>
      <c r="J48" s="31" t="s">
        <v>5</v>
      </c>
      <c r="K48" s="31">
        <v>18</v>
      </c>
      <c r="L48" s="31">
        <v>18</v>
      </c>
      <c r="M48" s="31"/>
      <c r="N48" s="31">
        <v>17.9</v>
      </c>
      <c r="O48" s="31">
        <v>17.9</v>
      </c>
      <c r="P48" s="31"/>
      <c r="Q48" s="31">
        <v>0</v>
      </c>
      <c r="R48" s="31">
        <v>0</v>
      </c>
      <c r="S48" s="23"/>
      <c r="T48" s="22">
        <f t="shared" si="2"/>
        <v>49</v>
      </c>
      <c r="U48" s="22">
        <f t="shared" si="3"/>
        <v>49</v>
      </c>
      <c r="V48" s="24"/>
    </row>
    <row r="49" spans="1:22" ht="10.5" customHeight="1">
      <c r="A49" s="17"/>
      <c r="B49" s="30"/>
      <c r="C49" s="22"/>
      <c r="D49" s="35" t="s">
        <v>23</v>
      </c>
      <c r="E49" s="31">
        <v>41.1</v>
      </c>
      <c r="F49" s="31">
        <f>82.2+4.2</f>
        <v>86.4</v>
      </c>
      <c r="G49" s="31"/>
      <c r="H49" s="31">
        <v>0</v>
      </c>
      <c r="I49" s="31">
        <v>0</v>
      </c>
      <c r="J49" s="31" t="s">
        <v>5</v>
      </c>
      <c r="K49" s="31">
        <v>39.5</v>
      </c>
      <c r="L49" s="31">
        <f>79-0.4</f>
        <v>78.6</v>
      </c>
      <c r="M49" s="31"/>
      <c r="N49" s="31">
        <v>35.5</v>
      </c>
      <c r="O49" s="31">
        <f>71-1.3</f>
        <v>69.7</v>
      </c>
      <c r="P49" s="31"/>
      <c r="Q49" s="31">
        <v>0</v>
      </c>
      <c r="R49" s="31">
        <v>0</v>
      </c>
      <c r="S49" s="23"/>
      <c r="T49" s="22">
        <f t="shared" si="2"/>
        <v>116.1</v>
      </c>
      <c r="U49" s="22">
        <f t="shared" si="3"/>
        <v>234.70000000000002</v>
      </c>
      <c r="V49" s="24"/>
    </row>
    <row r="50" spans="1:22" ht="10.5" customHeight="1">
      <c r="A50" s="17"/>
      <c r="B50" s="30"/>
      <c r="C50" s="22"/>
      <c r="D50" s="35" t="s">
        <v>27</v>
      </c>
      <c r="E50" s="31">
        <v>78.9</v>
      </c>
      <c r="F50" s="31">
        <f>78.9+83.7</f>
        <v>162.60000000000002</v>
      </c>
      <c r="G50" s="31"/>
      <c r="H50" s="31">
        <v>0</v>
      </c>
      <c r="I50" s="31">
        <v>0</v>
      </c>
      <c r="J50" s="31" t="s">
        <v>5</v>
      </c>
      <c r="K50" s="31">
        <v>94</v>
      </c>
      <c r="L50" s="31">
        <f>94+52.5</f>
        <v>146.5</v>
      </c>
      <c r="M50" s="31"/>
      <c r="N50" s="31">
        <v>98.5</v>
      </c>
      <c r="O50" s="31">
        <v>98.5</v>
      </c>
      <c r="P50" s="31"/>
      <c r="Q50" s="31">
        <v>0</v>
      </c>
      <c r="R50" s="31">
        <v>0</v>
      </c>
      <c r="S50" s="23"/>
      <c r="T50" s="22">
        <f t="shared" si="2"/>
        <v>271.4</v>
      </c>
      <c r="U50" s="22">
        <f t="shared" si="3"/>
        <v>407.6</v>
      </c>
      <c r="V50" s="24"/>
    </row>
    <row r="51" spans="1:22" ht="10.5" customHeight="1">
      <c r="A51" s="17"/>
      <c r="B51" s="30" t="s">
        <v>28</v>
      </c>
      <c r="C51" s="22"/>
      <c r="D51" s="35" t="s">
        <v>22</v>
      </c>
      <c r="E51" s="31">
        <v>135.2</v>
      </c>
      <c r="F51" s="31">
        <f>171+2.57</f>
        <v>173.57</v>
      </c>
      <c r="G51" s="31"/>
      <c r="H51" s="31">
        <v>0</v>
      </c>
      <c r="I51" s="31">
        <v>0</v>
      </c>
      <c r="J51" s="31" t="s">
        <v>5</v>
      </c>
      <c r="K51" s="31">
        <v>139.3</v>
      </c>
      <c r="L51" s="31">
        <f>174.2+3.6</f>
        <v>177.79999999999998</v>
      </c>
      <c r="M51" s="31"/>
      <c r="N51" s="31">
        <v>140.9</v>
      </c>
      <c r="O51" s="31">
        <f>176.4-2.26</f>
        <v>174.14000000000001</v>
      </c>
      <c r="P51" s="31"/>
      <c r="Q51" s="31">
        <v>0</v>
      </c>
      <c r="R51" s="31">
        <v>0</v>
      </c>
      <c r="S51" s="23"/>
      <c r="T51" s="22">
        <f t="shared" si="2"/>
        <v>415.4</v>
      </c>
      <c r="U51" s="22">
        <f t="shared" si="3"/>
        <v>525.51</v>
      </c>
      <c r="V51" s="24"/>
    </row>
    <row r="52" spans="1:22" ht="10.5" customHeight="1">
      <c r="A52" s="17"/>
      <c r="B52" s="30"/>
      <c r="C52" s="22"/>
      <c r="D52" s="35" t="s">
        <v>23</v>
      </c>
      <c r="E52" s="31">
        <v>91.1</v>
      </c>
      <c r="F52" s="31">
        <f>182.2-8.45</f>
        <v>173.75</v>
      </c>
      <c r="G52" s="31"/>
      <c r="H52" s="31">
        <v>0</v>
      </c>
      <c r="I52" s="31">
        <v>0</v>
      </c>
      <c r="J52" s="31" t="s">
        <v>5</v>
      </c>
      <c r="K52" s="31">
        <v>113.7</v>
      </c>
      <c r="L52" s="31">
        <f>227.4-18.05</f>
        <v>209.35</v>
      </c>
      <c r="M52" s="31"/>
      <c r="N52" s="31">
        <v>104.8</v>
      </c>
      <c r="O52" s="31">
        <f>209.6-7.32</f>
        <v>202.28</v>
      </c>
      <c r="P52" s="31"/>
      <c r="Q52" s="31">
        <v>0</v>
      </c>
      <c r="R52" s="31">
        <v>0</v>
      </c>
      <c r="S52" s="23"/>
      <c r="T52" s="22">
        <f t="shared" si="2"/>
        <v>309.6</v>
      </c>
      <c r="U52" s="22">
        <f t="shared" si="3"/>
        <v>585.38</v>
      </c>
      <c r="V52" s="24"/>
    </row>
    <row r="53" spans="1:22" ht="10.5" customHeight="1">
      <c r="A53" s="17"/>
      <c r="B53" s="30" t="s">
        <v>37</v>
      </c>
      <c r="C53" s="22"/>
      <c r="D53" s="35" t="s">
        <v>22</v>
      </c>
      <c r="E53" s="31">
        <v>192.4</v>
      </c>
      <c r="F53" s="31">
        <v>192.4</v>
      </c>
      <c r="G53" s="31"/>
      <c r="H53" s="31">
        <v>0</v>
      </c>
      <c r="I53" s="31">
        <v>0</v>
      </c>
      <c r="J53" s="31" t="s">
        <v>5</v>
      </c>
      <c r="K53" s="31">
        <v>482.1</v>
      </c>
      <c r="L53" s="31">
        <v>482.1</v>
      </c>
      <c r="M53" s="31"/>
      <c r="N53" s="31">
        <v>479.4</v>
      </c>
      <c r="O53" s="31">
        <v>479.4</v>
      </c>
      <c r="P53" s="31"/>
      <c r="Q53" s="31">
        <v>0</v>
      </c>
      <c r="R53" s="31">
        <v>0</v>
      </c>
      <c r="S53" s="23"/>
      <c r="T53" s="22">
        <f t="shared" si="2"/>
        <v>1153.9</v>
      </c>
      <c r="U53" s="22">
        <f t="shared" si="3"/>
        <v>1153.9</v>
      </c>
      <c r="V53" s="24"/>
    </row>
    <row r="54" spans="1:22" ht="10.5" customHeight="1">
      <c r="A54" s="17"/>
      <c r="B54" s="36"/>
      <c r="C54" s="22"/>
      <c r="D54" s="35" t="s">
        <v>29</v>
      </c>
      <c r="E54" s="31">
        <v>22</v>
      </c>
      <c r="F54" s="31">
        <v>22</v>
      </c>
      <c r="G54" s="31"/>
      <c r="H54" s="31">
        <v>0</v>
      </c>
      <c r="I54" s="31">
        <v>0</v>
      </c>
      <c r="J54" s="31" t="s">
        <v>5</v>
      </c>
      <c r="K54" s="31">
        <v>37</v>
      </c>
      <c r="L54" s="31">
        <v>37</v>
      </c>
      <c r="M54" s="31"/>
      <c r="N54" s="31">
        <v>35</v>
      </c>
      <c r="O54" s="31">
        <v>35</v>
      </c>
      <c r="P54" s="31"/>
      <c r="Q54" s="31">
        <v>0</v>
      </c>
      <c r="R54" s="31">
        <v>0</v>
      </c>
      <c r="S54" s="23"/>
      <c r="T54" s="22">
        <f t="shared" si="2"/>
        <v>94</v>
      </c>
      <c r="U54" s="22">
        <f t="shared" si="3"/>
        <v>94</v>
      </c>
      <c r="V54" s="24"/>
    </row>
    <row r="55" spans="1:22" ht="10.5" customHeight="1">
      <c r="A55" s="17"/>
      <c r="B55" s="36"/>
      <c r="C55" s="22"/>
      <c r="D55" s="35" t="s">
        <v>36</v>
      </c>
      <c r="E55" s="31">
        <v>64</v>
      </c>
      <c r="F55" s="31">
        <v>64</v>
      </c>
      <c r="G55" s="31"/>
      <c r="H55" s="31">
        <v>0</v>
      </c>
      <c r="I55" s="31">
        <v>0</v>
      </c>
      <c r="J55" s="31" t="s">
        <v>5</v>
      </c>
      <c r="K55" s="31">
        <v>39</v>
      </c>
      <c r="L55" s="31">
        <v>39</v>
      </c>
      <c r="M55" s="31"/>
      <c r="N55" s="31">
        <v>78</v>
      </c>
      <c r="O55" s="31">
        <v>78</v>
      </c>
      <c r="P55" s="31"/>
      <c r="Q55" s="31">
        <v>0</v>
      </c>
      <c r="R55" s="31">
        <v>0</v>
      </c>
      <c r="S55" s="23"/>
      <c r="T55" s="22">
        <f t="shared" si="2"/>
        <v>181</v>
      </c>
      <c r="U55" s="22">
        <f t="shared" si="3"/>
        <v>181</v>
      </c>
      <c r="V55" s="24"/>
    </row>
    <row r="56" spans="1:22" ht="10.5" customHeight="1">
      <c r="A56" s="17"/>
      <c r="B56" s="30"/>
      <c r="C56" s="22"/>
      <c r="D56" s="35" t="s">
        <v>23</v>
      </c>
      <c r="E56" s="31">
        <v>22</v>
      </c>
      <c r="F56" s="31">
        <f>44-3.6</f>
        <v>40.4</v>
      </c>
      <c r="G56" s="31"/>
      <c r="H56" s="31">
        <v>0</v>
      </c>
      <c r="I56" s="31">
        <v>0</v>
      </c>
      <c r="J56" s="31" t="s">
        <v>5</v>
      </c>
      <c r="K56" s="31">
        <v>20</v>
      </c>
      <c r="L56" s="31">
        <v>40</v>
      </c>
      <c r="M56" s="31"/>
      <c r="N56" s="31">
        <v>20</v>
      </c>
      <c r="O56" s="31">
        <f>40-2</f>
        <v>38</v>
      </c>
      <c r="P56" s="31"/>
      <c r="Q56" s="31">
        <v>0</v>
      </c>
      <c r="R56" s="31">
        <v>0</v>
      </c>
      <c r="S56" s="23"/>
      <c r="T56" s="22">
        <f t="shared" si="2"/>
        <v>62</v>
      </c>
      <c r="U56" s="22">
        <f t="shared" si="3"/>
        <v>118.4</v>
      </c>
      <c r="V56" s="24"/>
    </row>
    <row r="57" spans="1:22" ht="7.5" customHeight="1">
      <c r="A57" s="17"/>
      <c r="B57" s="30" t="s">
        <v>13</v>
      </c>
      <c r="C57" s="22"/>
      <c r="D57" s="22"/>
      <c r="E57" s="32" t="s">
        <v>14</v>
      </c>
      <c r="F57" s="32" t="s">
        <v>14</v>
      </c>
      <c r="G57" s="31"/>
      <c r="H57" s="32" t="s">
        <v>14</v>
      </c>
      <c r="I57" s="32" t="s">
        <v>14</v>
      </c>
      <c r="J57" s="31"/>
      <c r="K57" s="32" t="s">
        <v>14</v>
      </c>
      <c r="L57" s="32" t="s">
        <v>14</v>
      </c>
      <c r="M57" s="31"/>
      <c r="N57" s="32" t="s">
        <v>14</v>
      </c>
      <c r="O57" s="32" t="s">
        <v>14</v>
      </c>
      <c r="P57" s="31"/>
      <c r="Q57" s="32" t="s">
        <v>14</v>
      </c>
      <c r="R57" s="32" t="s">
        <v>14</v>
      </c>
      <c r="S57" s="23"/>
      <c r="T57" s="32" t="s">
        <v>14</v>
      </c>
      <c r="U57" s="32" t="s">
        <v>14</v>
      </c>
      <c r="V57" s="24"/>
    </row>
    <row r="58" spans="1:22" ht="12">
      <c r="A58" s="17"/>
      <c r="B58" s="18" t="s">
        <v>30</v>
      </c>
      <c r="C58" s="19"/>
      <c r="D58" s="19"/>
      <c r="E58" s="33">
        <f>SUM(E34:E57)</f>
        <v>2513.1</v>
      </c>
      <c r="F58" s="33">
        <f>SUM(F34:F57)</f>
        <v>3746.4200000000005</v>
      </c>
      <c r="G58" s="33"/>
      <c r="H58" s="33">
        <f>SUM(H34:H57)</f>
        <v>0</v>
      </c>
      <c r="I58" s="33">
        <f>SUM(I34:I57)</f>
        <v>0</v>
      </c>
      <c r="J58" s="33"/>
      <c r="K58" s="33">
        <f>SUM(K34:K57)</f>
        <v>3361.7999999999997</v>
      </c>
      <c r="L58" s="33">
        <f>SUM(L34:L57)</f>
        <v>4690.323</v>
      </c>
      <c r="M58" s="33"/>
      <c r="N58" s="33">
        <f>SUM(N34:N57)</f>
        <v>3242.3</v>
      </c>
      <c r="O58" s="33">
        <f>SUM(O34:O57)</f>
        <v>4389.97</v>
      </c>
      <c r="P58" s="31"/>
      <c r="Q58" s="33">
        <f>SUM(Q34:Q57)</f>
        <v>0</v>
      </c>
      <c r="R58" s="33">
        <f>SUM(R34:R57)</f>
        <v>0</v>
      </c>
      <c r="S58" s="23"/>
      <c r="T58" s="33">
        <f>SUM(T34:T57)</f>
        <v>9117.199999999999</v>
      </c>
      <c r="U58" s="33">
        <f>SUM(U34:U57)</f>
        <v>12826.712999999998</v>
      </c>
      <c r="V58" s="24"/>
    </row>
    <row r="59" spans="1:22" ht="7.5" customHeight="1">
      <c r="A59" s="17"/>
      <c r="B59" s="22" t="s">
        <v>13</v>
      </c>
      <c r="C59" s="22"/>
      <c r="D59" s="22"/>
      <c r="E59" s="22" t="s">
        <v>14</v>
      </c>
      <c r="F59" s="22" t="s">
        <v>14</v>
      </c>
      <c r="G59" s="31"/>
      <c r="H59" s="31" t="s">
        <v>14</v>
      </c>
      <c r="I59" s="31" t="s">
        <v>14</v>
      </c>
      <c r="J59" s="31"/>
      <c r="K59" s="31" t="s">
        <v>14</v>
      </c>
      <c r="L59" s="31" t="s">
        <v>14</v>
      </c>
      <c r="M59" s="31"/>
      <c r="N59" s="31" t="s">
        <v>14</v>
      </c>
      <c r="O59" s="31" t="s">
        <v>14</v>
      </c>
      <c r="P59" s="31"/>
      <c r="Q59" s="31" t="s">
        <v>14</v>
      </c>
      <c r="R59" s="31" t="s">
        <v>14</v>
      </c>
      <c r="S59" s="23"/>
      <c r="T59" s="31" t="s">
        <v>14</v>
      </c>
      <c r="U59" s="31" t="s">
        <v>14</v>
      </c>
      <c r="V59" s="24"/>
    </row>
    <row r="60" spans="1:22" ht="4.5" customHeight="1">
      <c r="A60" s="17"/>
      <c r="B60" s="18"/>
      <c r="C60" s="19"/>
      <c r="D60" s="19"/>
      <c r="E60" s="33"/>
      <c r="F60" s="33"/>
      <c r="G60" s="33"/>
      <c r="H60" s="33"/>
      <c r="I60" s="33"/>
      <c r="J60" s="33"/>
      <c r="K60" s="33"/>
      <c r="L60" s="33"/>
      <c r="M60" s="18"/>
      <c r="N60" s="33"/>
      <c r="O60" s="33"/>
      <c r="P60" s="31"/>
      <c r="Q60" s="33"/>
      <c r="R60" s="33"/>
      <c r="S60" s="23"/>
      <c r="T60" s="33"/>
      <c r="U60" s="33"/>
      <c r="V60" s="24"/>
    </row>
    <row r="61" spans="1:22" ht="9" customHeight="1">
      <c r="A61" s="38"/>
      <c r="B61" s="19" t="s">
        <v>31</v>
      </c>
      <c r="C61" s="22"/>
      <c r="D61" s="22"/>
      <c r="E61" s="19">
        <f>E31+E58</f>
        <v>6518.200000000001</v>
      </c>
      <c r="F61" s="19">
        <f>F31+F58</f>
        <v>9600.52</v>
      </c>
      <c r="G61" s="33"/>
      <c r="H61" s="19">
        <f>H31+H58</f>
        <v>651.4</v>
      </c>
      <c r="I61" s="19">
        <f>I31+I58</f>
        <v>947.9000000000001</v>
      </c>
      <c r="J61" s="33"/>
      <c r="K61" s="19">
        <f>K31+K58</f>
        <v>21200.899999999998</v>
      </c>
      <c r="L61" s="19">
        <f>L31+L58</f>
        <v>30393.123</v>
      </c>
      <c r="M61" s="33" t="s">
        <v>5</v>
      </c>
      <c r="N61" s="19">
        <f>N31+N58</f>
        <v>21370</v>
      </c>
      <c r="O61" s="19">
        <f>O31+O58</f>
        <v>30393.069999999996</v>
      </c>
      <c r="P61" s="33"/>
      <c r="Q61" s="19">
        <f>Q31+Q58</f>
        <v>8.5</v>
      </c>
      <c r="R61" s="19">
        <f>R31+R58</f>
        <v>15.8</v>
      </c>
      <c r="S61" s="37"/>
      <c r="T61" s="19">
        <f>T31+T58</f>
        <v>49748.99999999999</v>
      </c>
      <c r="U61" s="19">
        <f>U31+U58</f>
        <v>71350.413</v>
      </c>
      <c r="V61" s="24"/>
    </row>
    <row r="62" spans="1:22" ht="4.5" customHeight="1">
      <c r="A62" s="38"/>
      <c r="B62" s="19"/>
      <c r="C62" s="22"/>
      <c r="D62" s="22"/>
      <c r="E62" s="19"/>
      <c r="F62" s="19"/>
      <c r="G62" s="33"/>
      <c r="H62" s="19"/>
      <c r="I62" s="19"/>
      <c r="J62" s="33"/>
      <c r="K62" s="19"/>
      <c r="L62" s="19"/>
      <c r="M62" s="33"/>
      <c r="N62" s="19"/>
      <c r="O62" s="19"/>
      <c r="P62" s="33"/>
      <c r="Q62" s="19"/>
      <c r="R62" s="19"/>
      <c r="S62" s="37"/>
      <c r="T62" s="19"/>
      <c r="U62" s="19"/>
      <c r="V62" s="24"/>
    </row>
    <row r="63" spans="1:22" ht="9.75" customHeight="1">
      <c r="A63" s="38"/>
      <c r="B63" s="39" t="s">
        <v>52</v>
      </c>
      <c r="C63" s="40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4"/>
    </row>
    <row r="64" spans="1:22" ht="3.75" customHeight="1">
      <c r="A64" s="38"/>
      <c r="B64" s="39"/>
      <c r="C64" s="40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 t="s">
        <v>51</v>
      </c>
      <c r="P64" s="23"/>
      <c r="Q64" s="23"/>
      <c r="R64" s="23"/>
      <c r="S64" s="23"/>
      <c r="T64" s="23"/>
      <c r="U64" s="23"/>
      <c r="V64" s="24"/>
    </row>
    <row r="65" spans="1:22" ht="9.75" customHeight="1">
      <c r="A65" s="38"/>
      <c r="B65" s="39" t="s">
        <v>32</v>
      </c>
      <c r="C65" s="40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4"/>
    </row>
    <row r="66" spans="1:22" ht="7.5" customHeight="1">
      <c r="A66" s="41"/>
      <c r="B66" s="42"/>
      <c r="C66" s="43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5"/>
    </row>
    <row r="67" spans="1:22" ht="18">
      <c r="A67" s="46" t="s">
        <v>42</v>
      </c>
      <c r="B67" s="39"/>
      <c r="C67" s="40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</row>
  </sheetData>
  <sheetProtection/>
  <printOptions/>
  <pageMargins left="0.45" right="0" top="0" bottom="0" header="0.5" footer="0.5"/>
  <pageSetup horizontalDpi="72" verticalDpi="72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Official FFTEs and BIUs Reported for Funding by York</dc:title>
  <dc:subject/>
  <dc:creator>Office of AVPMI</dc:creator>
  <cp:keywords/>
  <dc:description/>
  <cp:lastModifiedBy>ctsadmin</cp:lastModifiedBy>
  <cp:lastPrinted>2013-06-25T19:45:51Z</cp:lastPrinted>
  <dcterms:created xsi:type="dcterms:W3CDTF">1998-04-22T12:00:49Z</dcterms:created>
  <dcterms:modified xsi:type="dcterms:W3CDTF">2014-03-07T18:24:36Z</dcterms:modified>
  <cp:category/>
  <cp:version/>
  <cp:contentType/>
  <cp:contentStatus/>
</cp:coreProperties>
</file>